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6380" windowHeight="8190" tabRatio="265" activeTab="0"/>
  </bookViews>
  <sheets>
    <sheet name="www.meinwuff.de" sheetId="1" r:id="rId1"/>
  </sheets>
  <definedNames>
    <definedName name="_xlnm.Print_Area" localSheetId="0">'www.meinwuff.de'!$A$1:$L$28</definedName>
  </definedNames>
  <calcPr fullCalcOnLoad="1"/>
</workbook>
</file>

<file path=xl/sharedStrings.xml><?xml version="1.0" encoding="utf-8"?>
<sst xmlns="http://schemas.openxmlformats.org/spreadsheetml/2006/main" count="96" uniqueCount="55">
  <si>
    <t>Meinwuff Kalkulator</t>
  </si>
  <si>
    <r>
      <t xml:space="preserve">Norweger-Geschirre
</t>
    </r>
    <r>
      <rPr>
        <sz val="12"/>
        <color indexed="56"/>
        <rFont val="Verdana"/>
        <family val="2"/>
      </rPr>
      <t>von Gurtband bis Leder*</t>
    </r>
  </si>
  <si>
    <t>Größe</t>
  </si>
  <si>
    <t> Bauchumfang
[cm]
(blaue Linie)</t>
  </si>
  <si>
    <t> Gurtband-
breite
[mm]</t>
  </si>
  <si>
    <t>Preis mit Gurtband</t>
  </si>
  <si>
    <t>Ausführung</t>
  </si>
  <si>
    <t>Borte</t>
  </si>
  <si>
    <t>Bestick-
ung</t>
  </si>
  <si>
    <t>Summe</t>
  </si>
  <si>
    <t>Berechnung Umfang/Preis</t>
  </si>
  <si>
    <t> Aufpreis
Vlies/
Textilleder</t>
  </si>
  <si>
    <t>Aufpreis
Neopren</t>
  </si>
  <si>
    <t>Aufpreis
Leder</t>
  </si>
  <si>
    <t>Auswahlliste</t>
  </si>
  <si>
    <t>gewählt?</t>
  </si>
  <si>
    <t>Borte?
4,- €</t>
  </si>
  <si>
    <t>Bestickung?
5,- €</t>
  </si>
  <si>
    <t>Gurtbandbreite</t>
  </si>
  <si>
    <t>Aufschlag</t>
  </si>
  <si>
    <t xml:space="preserve">    35-45   </t>
  </si>
  <si>
    <t>Gurtband</t>
  </si>
  <si>
    <t xml:space="preserve">    45-55   </t>
  </si>
  <si>
    <t>Vlies</t>
  </si>
  <si>
    <t xml:space="preserve">    55-65   </t>
  </si>
  <si>
    <t>Neopren</t>
  </si>
  <si>
    <t xml:space="preserve">    60-75   </t>
  </si>
  <si>
    <t>Leder*</t>
  </si>
  <si>
    <t xml:space="preserve">    75-85   </t>
  </si>
  <si>
    <t xml:space="preserve">    80-90   </t>
  </si>
  <si>
    <t xml:space="preserve">    90-105   </t>
  </si>
  <si>
    <t>Zwischensumme</t>
  </si>
  <si>
    <r>
      <t xml:space="preserve">Halsbänder
</t>
    </r>
    <r>
      <rPr>
        <sz val="12"/>
        <color indexed="56"/>
        <rFont val="Verdana"/>
        <family val="2"/>
      </rPr>
      <t>Klickverschluss/Zugstopp</t>
    </r>
  </si>
  <si>
    <t> Halsumfang
[cm]</t>
  </si>
  <si>
    <t> Gurtband-breite
[mm]</t>
  </si>
  <si>
    <t>Klick-verschluss</t>
  </si>
  <si>
    <t>Zug-
stopp</t>
  </si>
  <si>
    <t>    35-45</t>
  </si>
  <si>
    <t>    45-55</t>
  </si>
  <si>
    <t>    55-65</t>
  </si>
  <si>
    <t>    60-75</t>
  </si>
  <si>
    <r>
      <t xml:space="preserve">Leinen
</t>
    </r>
    <r>
      <rPr>
        <sz val="12"/>
        <color indexed="56"/>
        <rFont val="Verdana"/>
        <family val="2"/>
      </rPr>
      <t>von Gurtband bis Biothane</t>
    </r>
  </si>
  <si>
    <t>Länge
[cm]</t>
  </si>
  <si>
    <t>verstellbar durch Ringe</t>
  </si>
  <si>
    <t>2-fach</t>
  </si>
  <si>
    <t>3-fach</t>
  </si>
  <si>
    <t>4-fach</t>
  </si>
  <si>
    <t>Biothane</t>
  </si>
  <si>
    <t>stellen kein verbindliches Angebot dar.</t>
  </si>
  <si>
    <t>Gesamtsumme</t>
  </si>
  <si>
    <t>* bei Leder bitte vorher Rücksprache</t>
  </si>
  <si>
    <t>…und als Anhang/Anfrage an meinwuff.de senden:</t>
  </si>
  <si>
    <t>meinwuff@t-online.de</t>
  </si>
  <si>
    <t>Stand Jan2024</t>
  </si>
  <si>
    <t>Bitte beachten Sie - diese Preisangaben sind lediglich als Preisinformation zu verstehen und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</si>
</sst>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407];[Red]\-#,##0.00\ [$€-407]"/>
    <numFmt numFmtId="167" formatCode="&quot;WAHR&quot;;&quot;WAHR&quot;;&quot;FALSCH&quot;"/>
  </numFmts>
  <fonts count="47">
    <font>
      <sz val="10"/>
      <name val="Arial"/>
      <family val="2"/>
    </font>
    <font>
      <sz val="10"/>
      <color indexed="42"/>
      <name val="Arial"/>
      <family val="2"/>
    </font>
    <font>
      <sz val="10"/>
      <color indexed="9"/>
      <name val="Arial"/>
      <family val="2"/>
    </font>
    <font>
      <sz val="12"/>
      <name val="Verdana"/>
      <family val="2"/>
    </font>
    <font>
      <b/>
      <sz val="18"/>
      <name val="Verdana"/>
      <family val="2"/>
    </font>
    <font>
      <b/>
      <sz val="12"/>
      <color indexed="56"/>
      <name val="Verdana"/>
      <family val="2"/>
    </font>
    <font>
      <sz val="12"/>
      <color indexed="56"/>
      <name val="Verdana"/>
      <family val="2"/>
    </font>
    <font>
      <sz val="12"/>
      <color indexed="23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8"/>
      <name val="Verdana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4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9" fontId="0" fillId="0" borderId="0" xfId="50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6" fontId="8" fillId="0" borderId="16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16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8" fillId="0" borderId="19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left" vertical="center" wrapText="1" indent="4"/>
    </xf>
    <xf numFmtId="0" fontId="3" fillId="0" borderId="0" xfId="0" applyNumberFormat="1" applyFont="1" applyAlignment="1">
      <alignment horizontal="center" vertical="center" wrapText="1"/>
    </xf>
    <xf numFmtId="166" fontId="4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166" fontId="4" fillId="33" borderId="0" xfId="0" applyNumberFormat="1" applyFont="1" applyFill="1" applyAlignment="1">
      <alignment horizontal="center"/>
    </xf>
    <xf numFmtId="0" fontId="11" fillId="0" borderId="0" xfId="47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left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Unbenannt1" xfId="57"/>
    <cellStyle name="Unbenannt2" xfId="58"/>
    <cellStyle name="Unbenannt3" xfId="59"/>
    <cellStyle name="Unbenannt4" xfId="60"/>
    <cellStyle name="Unbenannt5" xfId="61"/>
    <cellStyle name="Unbenannt6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</xdr:row>
      <xdr:rowOff>28575</xdr:rowOff>
    </xdr:from>
    <xdr:to>
      <xdr:col>1</xdr:col>
      <xdr:colOff>19050</xdr:colOff>
      <xdr:row>8</xdr:row>
      <xdr:rowOff>123825</xdr:rowOff>
    </xdr:to>
    <xdr:pic>
      <xdr:nvPicPr>
        <xdr:cNvPr id="1" name="11311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028700"/>
          <a:ext cx="1447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12</xdr:row>
      <xdr:rowOff>76200</xdr:rowOff>
    </xdr:from>
    <xdr:to>
      <xdr:col>0</xdr:col>
      <xdr:colOff>962025</xdr:colOff>
      <xdr:row>15</xdr:row>
      <xdr:rowOff>180975</xdr:rowOff>
    </xdr:to>
    <xdr:pic>
      <xdr:nvPicPr>
        <xdr:cNvPr id="2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343275"/>
          <a:ext cx="942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1285875</xdr:colOff>
      <xdr:row>12</xdr:row>
      <xdr:rowOff>76200</xdr:rowOff>
    </xdr:from>
    <xdr:to>
      <xdr:col>0</xdr:col>
      <xdr:colOff>2228850</xdr:colOff>
      <xdr:row>15</xdr:row>
      <xdr:rowOff>180975</xdr:rowOff>
    </xdr:to>
    <xdr:pic>
      <xdr:nvPicPr>
        <xdr:cNvPr id="3" name="Picture 2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5875" y="3343275"/>
          <a:ext cx="942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790575</xdr:colOff>
      <xdr:row>11</xdr:row>
      <xdr:rowOff>590550</xdr:rowOff>
    </xdr:from>
    <xdr:to>
      <xdr:col>0</xdr:col>
      <xdr:colOff>1495425</xdr:colOff>
      <xdr:row>13</xdr:row>
      <xdr:rowOff>171450</xdr:rowOff>
    </xdr:to>
    <xdr:pic>
      <xdr:nvPicPr>
        <xdr:cNvPr id="4" name="Picture 2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31432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733425</xdr:colOff>
      <xdr:row>6</xdr:row>
      <xdr:rowOff>57150</xdr:rowOff>
    </xdr:to>
    <xdr:pic>
      <xdr:nvPicPr>
        <xdr:cNvPr id="5" name="Picture 2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130492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6</xdr:row>
      <xdr:rowOff>66675</xdr:rowOff>
    </xdr:from>
    <xdr:to>
      <xdr:col>0</xdr:col>
      <xdr:colOff>733425</xdr:colOff>
      <xdr:row>9</xdr:row>
      <xdr:rowOff>9525</xdr:rowOff>
    </xdr:to>
    <xdr:pic>
      <xdr:nvPicPr>
        <xdr:cNvPr id="6" name="Picture 2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1828800"/>
          <a:ext cx="723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676275</xdr:rowOff>
    </xdr:from>
    <xdr:to>
      <xdr:col>0</xdr:col>
      <xdr:colOff>1095375</xdr:colOff>
      <xdr:row>22</xdr:row>
      <xdr:rowOff>180975</xdr:rowOff>
    </xdr:to>
    <xdr:pic>
      <xdr:nvPicPr>
        <xdr:cNvPr id="7" name="Picture 2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49244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18</xdr:row>
      <xdr:rowOff>676275</xdr:rowOff>
    </xdr:from>
    <xdr:to>
      <xdr:col>0</xdr:col>
      <xdr:colOff>2200275</xdr:colOff>
      <xdr:row>22</xdr:row>
      <xdr:rowOff>190500</xdr:rowOff>
    </xdr:to>
    <xdr:pic>
      <xdr:nvPicPr>
        <xdr:cNvPr id="8" name="Picture 2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23950" y="49244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inwuff@t-online.d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DF31"/>
  <sheetViews>
    <sheetView showGridLines="0" tabSelected="1" zoomScale="85" zoomScaleNormal="85" zoomScalePageLayoutView="0" workbookViewId="0" topLeftCell="A1">
      <selection activeCell="A26" sqref="A26:G26"/>
    </sheetView>
  </sheetViews>
  <sheetFormatPr defaultColWidth="9.140625" defaultRowHeight="12.75"/>
  <cols>
    <col min="1" max="1" width="33.421875" style="1" customWidth="1"/>
    <col min="2" max="2" width="9.140625" style="1" customWidth="1"/>
    <col min="3" max="3" width="4.421875" style="1" customWidth="1"/>
    <col min="4" max="4" width="19.57421875" style="2" customWidth="1"/>
    <col min="5" max="5" width="15.421875" style="2" customWidth="1"/>
    <col min="6" max="6" width="0" style="2" hidden="1" customWidth="1"/>
    <col min="7" max="7" width="15.7109375" style="1" customWidth="1"/>
    <col min="8" max="8" width="7.8515625" style="1" customWidth="1"/>
    <col min="9" max="11" width="7.7109375" style="1" customWidth="1"/>
    <col min="12" max="12" width="23.00390625" style="1" customWidth="1"/>
    <col min="13" max="13" width="18.8515625" style="2" hidden="1" customWidth="1"/>
    <col min="14" max="15" width="9.140625" style="2" hidden="1" customWidth="1"/>
    <col min="16" max="33" width="9.140625" style="1" hidden="1" customWidth="1"/>
    <col min="34" max="34" width="3.7109375" style="1" hidden="1" customWidth="1"/>
    <col min="35" max="35" width="9.140625" style="1" hidden="1" customWidth="1"/>
    <col min="36" max="51" width="9.140625" style="1" customWidth="1"/>
    <col min="52" max="54" width="9.00390625" style="1" customWidth="1"/>
    <col min="55" max="16384" width="9.140625" style="1" customWidth="1"/>
  </cols>
  <sheetData>
    <row r="1" spans="1:17" ht="22.5">
      <c r="A1" s="3" t="s">
        <v>0</v>
      </c>
      <c r="B1" s="4"/>
      <c r="C1" s="4"/>
      <c r="D1" s="5"/>
      <c r="E1" s="5"/>
      <c r="F1" s="5"/>
      <c r="G1" s="4"/>
      <c r="H1" s="4"/>
      <c r="I1" s="4"/>
      <c r="J1" s="4"/>
      <c r="K1" s="4"/>
      <c r="L1" s="6" t="s">
        <v>53</v>
      </c>
      <c r="O1" s="7">
        <v>0.15</v>
      </c>
      <c r="P1" s="7">
        <v>0.25</v>
      </c>
      <c r="Q1" s="7">
        <v>0.45</v>
      </c>
    </row>
    <row r="2" spans="1:29" s="5" customFormat="1" ht="56.25" customHeight="1">
      <c r="A2" s="8" t="s">
        <v>1</v>
      </c>
      <c r="B2" s="75" t="s">
        <v>2</v>
      </c>
      <c r="C2" s="75"/>
      <c r="D2" s="10" t="s">
        <v>3</v>
      </c>
      <c r="E2" s="11" t="s">
        <v>4</v>
      </c>
      <c r="F2" s="12" t="s">
        <v>5</v>
      </c>
      <c r="G2" s="13" t="s">
        <v>6</v>
      </c>
      <c r="H2" s="76" t="s">
        <v>7</v>
      </c>
      <c r="I2" s="76"/>
      <c r="J2" s="76" t="s">
        <v>8</v>
      </c>
      <c r="K2" s="76"/>
      <c r="L2" s="9" t="s">
        <v>9</v>
      </c>
      <c r="M2" s="14"/>
      <c r="N2" s="14" t="s">
        <v>10</v>
      </c>
      <c r="O2" s="14" t="s">
        <v>11</v>
      </c>
      <c r="P2" s="14" t="s">
        <v>12</v>
      </c>
      <c r="Q2" s="14" t="s">
        <v>13</v>
      </c>
      <c r="R2" s="14"/>
      <c r="S2" s="73" t="s">
        <v>14</v>
      </c>
      <c r="T2" s="73"/>
      <c r="U2" s="69" t="s">
        <v>15</v>
      </c>
      <c r="V2" s="69"/>
      <c r="W2" s="73" t="s">
        <v>16</v>
      </c>
      <c r="X2" s="73"/>
      <c r="Y2" s="73" t="s">
        <v>17</v>
      </c>
      <c r="Z2" s="73"/>
      <c r="AA2" s="69" t="s">
        <v>18</v>
      </c>
      <c r="AB2" s="69"/>
      <c r="AC2" s="5" t="s">
        <v>19</v>
      </c>
    </row>
    <row r="3" spans="1:29" ht="15" customHeight="1">
      <c r="A3" s="17"/>
      <c r="B3" s="18">
        <v>0</v>
      </c>
      <c r="C3" s="19"/>
      <c r="D3" s="20" t="s">
        <v>20</v>
      </c>
      <c r="E3" s="20">
        <v>25</v>
      </c>
      <c r="F3" s="21">
        <v>18</v>
      </c>
      <c r="G3" s="22"/>
      <c r="H3" s="71"/>
      <c r="I3" s="71"/>
      <c r="J3" s="71"/>
      <c r="K3" s="71"/>
      <c r="L3" s="23">
        <f aca="true" t="shared" si="0" ref="L3:L9">IF($V3=1,IF(OR($T3=0,$T3=1),F3+$X$3+$Z$3+$AC3,IF($T3=2,ROUNDUP($F3*(1+$O$1),1)+$X$3+$Z$3+$AC3,IF($T3=3,ROUNDUP($F3*(1+$P$1),1)+$X$3+$Z$3+$AC3,IF($T3=4,ROUNDUP($F3*(1+$Q$1),1)+$X$3+$Z$3+$AC3,0)))),"")</f>
      </c>
      <c r="M3" s="24">
        <f>MID(D3,4,3)*0.5</f>
        <v>17.5</v>
      </c>
      <c r="N3" s="24">
        <f aca="true" t="shared" si="1" ref="N3:N9">F3/MID(D3,4,3)</f>
        <v>0.5142857142857142</v>
      </c>
      <c r="O3" s="24">
        <f aca="true" t="shared" si="2" ref="O3:O9">ROUNDUP($F3*$O$1,1)</f>
        <v>2.7</v>
      </c>
      <c r="P3" s="24">
        <f aca="true" t="shared" si="3" ref="P3:P9">ROUNDUP($F3*$P$1,1)</f>
        <v>4.5</v>
      </c>
      <c r="Q3" s="24">
        <f aca="true" t="shared" si="4" ref="Q3:Q9">ROUNDUP($F3*$Q$1,1)</f>
        <v>8.1</v>
      </c>
      <c r="R3" s="14"/>
      <c r="S3" s="14" t="s">
        <v>21</v>
      </c>
      <c r="U3" s="25" t="b">
        <v>0</v>
      </c>
      <c r="V3" s="1">
        <f aca="true" t="shared" si="5" ref="V3:V9">IF($U3=TRUE,1,0)</f>
        <v>0</v>
      </c>
      <c r="W3" s="1" t="b">
        <v>0</v>
      </c>
      <c r="X3" s="1">
        <f>IF($W3=TRUE,X4,0)</f>
        <v>0</v>
      </c>
      <c r="Y3" s="1" t="b">
        <v>0</v>
      </c>
      <c r="Z3" s="1">
        <f>IF($Y3=TRUE,Z4,0)</f>
        <v>0</v>
      </c>
      <c r="AA3" s="1">
        <v>20</v>
      </c>
      <c r="AB3" s="1">
        <v>2</v>
      </c>
      <c r="AC3" s="1">
        <f aca="true" t="shared" si="6" ref="AC3:AC9">IF(AB3=2,1,IF(AB3=3,2.5,0))</f>
        <v>1</v>
      </c>
    </row>
    <row r="4" spans="1:29" ht="15" customHeight="1">
      <c r="A4" s="26"/>
      <c r="B4" s="18">
        <v>1</v>
      </c>
      <c r="C4" s="19"/>
      <c r="D4" s="20" t="s">
        <v>22</v>
      </c>
      <c r="E4" s="20">
        <v>25</v>
      </c>
      <c r="F4" s="21">
        <v>19</v>
      </c>
      <c r="G4" s="22"/>
      <c r="H4" s="71"/>
      <c r="I4" s="71"/>
      <c r="J4" s="71"/>
      <c r="K4" s="71"/>
      <c r="L4" s="23">
        <f t="shared" si="0"/>
      </c>
      <c r="M4" s="24">
        <f>MID(D4,4,3)*0.5</f>
        <v>22.5</v>
      </c>
      <c r="N4" s="24">
        <f t="shared" si="1"/>
        <v>0.4222222222222222</v>
      </c>
      <c r="O4" s="24">
        <f t="shared" si="2"/>
        <v>2.9</v>
      </c>
      <c r="P4" s="24">
        <f t="shared" si="3"/>
        <v>4.8</v>
      </c>
      <c r="Q4" s="24">
        <f t="shared" si="4"/>
        <v>8.6</v>
      </c>
      <c r="R4" s="14"/>
      <c r="S4" s="14" t="s">
        <v>23</v>
      </c>
      <c r="U4" s="1" t="b">
        <v>0</v>
      </c>
      <c r="V4" s="1">
        <f t="shared" si="5"/>
        <v>0</v>
      </c>
      <c r="X4" s="1">
        <v>4</v>
      </c>
      <c r="Z4" s="1">
        <v>5</v>
      </c>
      <c r="AA4" s="1">
        <v>25</v>
      </c>
      <c r="AB4" s="1">
        <v>2</v>
      </c>
      <c r="AC4" s="1">
        <f t="shared" si="6"/>
        <v>1</v>
      </c>
    </row>
    <row r="5" spans="1:29" ht="15" customHeight="1">
      <c r="A5" s="26"/>
      <c r="B5" s="18">
        <v>2</v>
      </c>
      <c r="C5" s="19"/>
      <c r="D5" s="20" t="s">
        <v>24</v>
      </c>
      <c r="E5" s="20">
        <v>25</v>
      </c>
      <c r="F5" s="21">
        <v>22</v>
      </c>
      <c r="G5" s="22"/>
      <c r="H5" s="71"/>
      <c r="I5" s="71"/>
      <c r="J5" s="71"/>
      <c r="K5" s="71"/>
      <c r="L5" s="23">
        <f t="shared" si="0"/>
      </c>
      <c r="M5" s="24">
        <f>MID(D5,4,3)*0.5</f>
        <v>27.5</v>
      </c>
      <c r="N5" s="24">
        <f t="shared" si="1"/>
        <v>0.4</v>
      </c>
      <c r="O5" s="24">
        <f t="shared" si="2"/>
        <v>3.3</v>
      </c>
      <c r="P5" s="24">
        <f t="shared" si="3"/>
        <v>5.5</v>
      </c>
      <c r="Q5" s="24">
        <f t="shared" si="4"/>
        <v>9.9</v>
      </c>
      <c r="R5" s="14"/>
      <c r="S5" s="14" t="s">
        <v>25</v>
      </c>
      <c r="U5" s="1" t="b">
        <v>0</v>
      </c>
      <c r="V5" s="1">
        <f t="shared" si="5"/>
        <v>0</v>
      </c>
      <c r="AA5" s="1">
        <v>40</v>
      </c>
      <c r="AB5" s="1">
        <v>1</v>
      </c>
      <c r="AC5" s="1">
        <f t="shared" si="6"/>
        <v>0</v>
      </c>
    </row>
    <row r="6" spans="1:29" ht="15" customHeight="1">
      <c r="A6" s="27"/>
      <c r="B6" s="18">
        <v>3</v>
      </c>
      <c r="C6" s="19"/>
      <c r="D6" s="20" t="s">
        <v>26</v>
      </c>
      <c r="E6" s="20">
        <v>40</v>
      </c>
      <c r="F6" s="21">
        <v>26</v>
      </c>
      <c r="G6" s="22"/>
      <c r="H6" s="71"/>
      <c r="I6" s="71"/>
      <c r="J6" s="71"/>
      <c r="K6" s="71"/>
      <c r="L6" s="23">
        <f t="shared" si="0"/>
      </c>
      <c r="M6" s="24">
        <f>MID(D6,4,3)*0.5</f>
        <v>30</v>
      </c>
      <c r="N6" s="24">
        <f t="shared" si="1"/>
        <v>0.43333333333333335</v>
      </c>
      <c r="O6" s="24">
        <f t="shared" si="2"/>
        <v>3.9</v>
      </c>
      <c r="P6" s="24">
        <f t="shared" si="3"/>
        <v>6.5</v>
      </c>
      <c r="Q6" s="24">
        <f t="shared" si="4"/>
        <v>11.7</v>
      </c>
      <c r="R6" s="14"/>
      <c r="S6" s="14" t="s">
        <v>27</v>
      </c>
      <c r="U6" s="1" t="b">
        <v>0</v>
      </c>
      <c r="V6" s="1">
        <f t="shared" si="5"/>
        <v>0</v>
      </c>
      <c r="AB6" s="1">
        <v>1</v>
      </c>
      <c r="AC6" s="1">
        <f t="shared" si="6"/>
        <v>0</v>
      </c>
    </row>
    <row r="7" spans="1:29" ht="15" customHeight="1">
      <c r="A7" s="27"/>
      <c r="B7" s="18">
        <v>4</v>
      </c>
      <c r="C7" s="19"/>
      <c r="D7" s="20" t="s">
        <v>28</v>
      </c>
      <c r="E7" s="20">
        <v>40</v>
      </c>
      <c r="F7" s="21">
        <v>29</v>
      </c>
      <c r="G7" s="22"/>
      <c r="H7" s="71"/>
      <c r="I7" s="71"/>
      <c r="J7" s="71"/>
      <c r="K7" s="71"/>
      <c r="L7" s="23">
        <f t="shared" si="0"/>
      </c>
      <c r="M7" s="24">
        <f>MID(D7,4,3)*0.5</f>
        <v>37.5</v>
      </c>
      <c r="N7" s="24">
        <f t="shared" si="1"/>
        <v>0.38666666666666666</v>
      </c>
      <c r="O7" s="24">
        <f t="shared" si="2"/>
        <v>4.3999999999999995</v>
      </c>
      <c r="P7" s="24">
        <f t="shared" si="3"/>
        <v>7.3</v>
      </c>
      <c r="Q7" s="24">
        <f t="shared" si="4"/>
        <v>13.1</v>
      </c>
      <c r="R7" s="14"/>
      <c r="U7" s="25" t="b">
        <v>0</v>
      </c>
      <c r="V7" s="1">
        <f t="shared" si="5"/>
        <v>0</v>
      </c>
      <c r="AB7" s="1">
        <v>1</v>
      </c>
      <c r="AC7" s="1">
        <f t="shared" si="6"/>
        <v>0</v>
      </c>
    </row>
    <row r="8" spans="1:29" ht="15" customHeight="1">
      <c r="A8" s="26"/>
      <c r="B8" s="18">
        <v>5</v>
      </c>
      <c r="C8" s="19"/>
      <c r="D8" s="20" t="s">
        <v>29</v>
      </c>
      <c r="E8" s="20">
        <v>40</v>
      </c>
      <c r="F8" s="21">
        <v>33</v>
      </c>
      <c r="G8" s="22"/>
      <c r="H8" s="71"/>
      <c r="I8" s="71"/>
      <c r="J8" s="71"/>
      <c r="K8" s="71"/>
      <c r="L8" s="23">
        <f t="shared" si="0"/>
      </c>
      <c r="M8" s="24">
        <f>MID(D8,4,3)*0.5</f>
        <v>40</v>
      </c>
      <c r="N8" s="24">
        <f t="shared" si="1"/>
        <v>0.4125</v>
      </c>
      <c r="O8" s="24">
        <f t="shared" si="2"/>
        <v>5</v>
      </c>
      <c r="P8" s="24">
        <f t="shared" si="3"/>
        <v>8.299999999999999</v>
      </c>
      <c r="Q8" s="24">
        <f t="shared" si="4"/>
        <v>14.9</v>
      </c>
      <c r="R8" s="14"/>
      <c r="U8" s="25" t="b">
        <v>0</v>
      </c>
      <c r="V8" s="1">
        <f t="shared" si="5"/>
        <v>0</v>
      </c>
      <c r="AB8" s="1">
        <v>1</v>
      </c>
      <c r="AC8" s="1">
        <f t="shared" si="6"/>
        <v>0</v>
      </c>
    </row>
    <row r="9" spans="1:110" ht="15" customHeight="1">
      <c r="A9" s="27"/>
      <c r="B9" s="18">
        <v>6</v>
      </c>
      <c r="C9" s="19"/>
      <c r="D9" s="20" t="s">
        <v>30</v>
      </c>
      <c r="E9" s="20">
        <v>40</v>
      </c>
      <c r="F9" s="21">
        <v>35</v>
      </c>
      <c r="G9" s="22"/>
      <c r="H9" s="71"/>
      <c r="I9" s="71"/>
      <c r="J9" s="71"/>
      <c r="K9" s="71"/>
      <c r="L9" s="23">
        <f t="shared" si="0"/>
      </c>
      <c r="M9" s="28">
        <f>MID(D9,4,3)*0.5</f>
        <v>45</v>
      </c>
      <c r="N9" s="28">
        <f t="shared" si="1"/>
        <v>0.3888888888888889</v>
      </c>
      <c r="O9" s="24">
        <f t="shared" si="2"/>
        <v>5.3</v>
      </c>
      <c r="P9" s="24">
        <f t="shared" si="3"/>
        <v>8.799999999999999</v>
      </c>
      <c r="Q9" s="24">
        <f t="shared" si="4"/>
        <v>15.799999999999999</v>
      </c>
      <c r="R9" s="15"/>
      <c r="S9" s="29"/>
      <c r="T9" s="29">
        <v>3</v>
      </c>
      <c r="U9" s="30" t="b">
        <v>0</v>
      </c>
      <c r="V9" s="29">
        <f t="shared" si="5"/>
        <v>0</v>
      </c>
      <c r="W9" s="29"/>
      <c r="X9" s="29"/>
      <c r="Y9" s="29"/>
      <c r="Z9" s="29"/>
      <c r="AA9" s="29"/>
      <c r="AB9" s="29">
        <v>2</v>
      </c>
      <c r="AC9" s="1">
        <f t="shared" si="6"/>
        <v>1</v>
      </c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</row>
    <row r="10" spans="1:110" s="38" customFormat="1" ht="2.25" customHeight="1">
      <c r="A10" s="31"/>
      <c r="B10" s="32"/>
      <c r="C10" s="33"/>
      <c r="D10" s="34"/>
      <c r="E10" s="35"/>
      <c r="F10" s="28"/>
      <c r="G10" s="35"/>
      <c r="H10" s="32"/>
      <c r="I10" s="36"/>
      <c r="J10" s="32"/>
      <c r="K10" s="36"/>
      <c r="L10" s="37"/>
      <c r="M10" s="28"/>
      <c r="N10" s="28"/>
      <c r="O10" s="28"/>
      <c r="P10" s="28"/>
      <c r="Q10" s="28"/>
      <c r="R10" s="15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</row>
    <row r="11" spans="1:110" ht="15">
      <c r="A11" s="39"/>
      <c r="B11" s="29"/>
      <c r="C11" s="29"/>
      <c r="D11" s="40"/>
      <c r="E11" s="40"/>
      <c r="F11" s="40"/>
      <c r="G11" s="29"/>
      <c r="H11" s="29"/>
      <c r="I11" s="29"/>
      <c r="J11" s="29"/>
      <c r="K11" s="41" t="s">
        <v>31</v>
      </c>
      <c r="L11" s="42">
        <f>SUM(L3:L9)</f>
        <v>0</v>
      </c>
      <c r="M11" s="29"/>
      <c r="N11" s="29"/>
      <c r="O11" s="7">
        <v>0.41</v>
      </c>
      <c r="P11" s="7">
        <v>0.57</v>
      </c>
      <c r="Q11" s="7">
        <v>0.8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</row>
    <row r="12" spans="1:29" s="5" customFormat="1" ht="56.25" customHeight="1">
      <c r="A12" s="8" t="s">
        <v>32</v>
      </c>
      <c r="B12" s="74" t="s">
        <v>2</v>
      </c>
      <c r="C12" s="74"/>
      <c r="D12" s="10" t="s">
        <v>33</v>
      </c>
      <c r="E12" s="11" t="s">
        <v>34</v>
      </c>
      <c r="F12" s="12" t="s">
        <v>5</v>
      </c>
      <c r="G12" s="13" t="s">
        <v>6</v>
      </c>
      <c r="H12" s="44" t="s">
        <v>7</v>
      </c>
      <c r="I12" s="45" t="s">
        <v>8</v>
      </c>
      <c r="J12" s="43" t="s">
        <v>35</v>
      </c>
      <c r="K12" s="43" t="s">
        <v>36</v>
      </c>
      <c r="L12" s="9" t="s">
        <v>9</v>
      </c>
      <c r="M12" s="14"/>
      <c r="N12" s="14" t="s">
        <v>10</v>
      </c>
      <c r="O12" s="14" t="s">
        <v>11</v>
      </c>
      <c r="P12" s="14" t="s">
        <v>12</v>
      </c>
      <c r="Q12" s="14" t="s">
        <v>13</v>
      </c>
      <c r="R12" s="14"/>
      <c r="S12" s="73" t="s">
        <v>14</v>
      </c>
      <c r="T12" s="73"/>
      <c r="U12" s="69" t="s">
        <v>15</v>
      </c>
      <c r="V12" s="69"/>
      <c r="W12" s="73" t="s">
        <v>16</v>
      </c>
      <c r="X12" s="73"/>
      <c r="Y12" s="73" t="s">
        <v>17</v>
      </c>
      <c r="Z12" s="73"/>
      <c r="AA12" s="69" t="s">
        <v>18</v>
      </c>
      <c r="AB12" s="69"/>
      <c r="AC12" s="5" t="s">
        <v>19</v>
      </c>
    </row>
    <row r="13" spans="1:32" ht="15" customHeight="1">
      <c r="A13" s="27"/>
      <c r="B13" s="18">
        <v>0</v>
      </c>
      <c r="C13" s="19"/>
      <c r="D13" s="46" t="s">
        <v>37</v>
      </c>
      <c r="E13" s="47"/>
      <c r="F13" s="21">
        <v>6</v>
      </c>
      <c r="G13" s="22"/>
      <c r="H13" s="48"/>
      <c r="I13" s="22"/>
      <c r="J13" s="18"/>
      <c r="K13" s="22"/>
      <c r="L13" s="23">
        <f>IF($V13=1,IF(OR($T13=0,$T13=1),$F13+$X$13+$Z$13+$AC13,IF($T13=2,ROUNDUP($F13*(1+$O$11),1)+$X$13+$Z$13+$AC13,IF($T13=3,ROUNDUP($F13*(1+$P$11),1)+$X$13+$Z$13+$AC13,IF($T13=4,ROUNDUP($F13*(1+$Q$11),1)+$X$13+$Z$13+$AC13,0)))),"")</f>
      </c>
      <c r="M13" s="24">
        <f>MID(D13,4,3)*0.5</f>
        <v>17.5</v>
      </c>
      <c r="N13" s="24">
        <f>F13/MID(D13,4,3)</f>
        <v>0.17142857142857143</v>
      </c>
      <c r="O13" s="24">
        <f>ROUNDUP($F13*$O$11,1)</f>
        <v>2.5</v>
      </c>
      <c r="P13" s="24">
        <f>ROUNDUP($F13*$P$11,1)</f>
        <v>3.5</v>
      </c>
      <c r="Q13" s="24">
        <f>ROUNDUP($F13*$Q$11,1)</f>
        <v>4.8</v>
      </c>
      <c r="R13" s="14"/>
      <c r="S13" s="14" t="s">
        <v>21</v>
      </c>
      <c r="T13" s="1">
        <v>4</v>
      </c>
      <c r="U13" s="1" t="b">
        <v>0</v>
      </c>
      <c r="V13" s="1">
        <f>IF($U13=TRUE,1,0)</f>
        <v>0</v>
      </c>
      <c r="W13" s="1" t="b">
        <f>FALSE</f>
        <v>0</v>
      </c>
      <c r="X13" s="1">
        <f>IF($W13=TRUE,X14,0)</f>
        <v>0</v>
      </c>
      <c r="Y13" s="1" t="b">
        <v>0</v>
      </c>
      <c r="Z13" s="1">
        <f>IF($Y13=TRUE,Z14,0)</f>
        <v>0</v>
      </c>
      <c r="AA13" s="1">
        <v>20</v>
      </c>
      <c r="AB13" s="1">
        <v>3</v>
      </c>
      <c r="AC13" s="1">
        <f>IF(AB13=2,1,IF(AB13=3,2.5,0))</f>
        <v>2.5</v>
      </c>
      <c r="AE13" s="1" t="b">
        <v>0</v>
      </c>
      <c r="AF13" s="1" t="b">
        <v>0</v>
      </c>
    </row>
    <row r="14" spans="1:32" ht="15" customHeight="1">
      <c r="A14" s="26"/>
      <c r="B14" s="18">
        <v>1</v>
      </c>
      <c r="C14" s="19"/>
      <c r="D14" s="46" t="s">
        <v>38</v>
      </c>
      <c r="E14" s="47"/>
      <c r="F14" s="21">
        <v>8.5</v>
      </c>
      <c r="G14" s="22"/>
      <c r="H14" s="48"/>
      <c r="I14" s="22"/>
      <c r="J14" s="18"/>
      <c r="K14" s="22"/>
      <c r="L14" s="23">
        <f>IF($V14=1,IF(OR($T14=0,$T14=1),$F14+$X$13+$Z$13+$AC14,IF($T14=2,ROUNDUP($F14*(1+$O$11),1)+$X$13+$Z$13+$AC14,IF($T14=3,ROUNDUP($F14*(1+$P$11),1)+$X$13+$Z$13+$AC14,IF($T14=4,ROUNDUP($F14*(1+$Q$11),1)+$X$13+$Z$13+$AC14,0)))),"")</f>
      </c>
      <c r="M14" s="24">
        <f>MID(D14,4,3)*0.5</f>
        <v>22.5</v>
      </c>
      <c r="N14" s="24">
        <f>F14/MID(D14,4,3)</f>
        <v>0.18888888888888888</v>
      </c>
      <c r="O14" s="24">
        <f>ROUNDUP($F14*$O$11,1)</f>
        <v>3.5</v>
      </c>
      <c r="P14" s="24">
        <f>ROUNDUP($F14*$P$11,1)</f>
        <v>4.8999999999999995</v>
      </c>
      <c r="Q14" s="24">
        <f>ROUNDUP($F14*$Q$11,1)</f>
        <v>6.8</v>
      </c>
      <c r="R14" s="14"/>
      <c r="S14" s="14" t="s">
        <v>23</v>
      </c>
      <c r="U14" s="1" t="b">
        <v>0</v>
      </c>
      <c r="V14" s="1">
        <f>IF($U14=TRUE,1,0)</f>
        <v>0</v>
      </c>
      <c r="X14" s="1">
        <v>4</v>
      </c>
      <c r="Z14" s="1">
        <v>5</v>
      </c>
      <c r="AA14" s="1">
        <v>25</v>
      </c>
      <c r="AB14" s="1">
        <v>1</v>
      </c>
      <c r="AC14" s="1">
        <f>IF(AB14=2,1,IF(AB14=3,2.5,0))</f>
        <v>0</v>
      </c>
      <c r="AE14" s="25" t="b">
        <v>0</v>
      </c>
      <c r="AF14" s="25" t="b">
        <v>0</v>
      </c>
    </row>
    <row r="15" spans="1:32" ht="15" customHeight="1">
      <c r="A15" s="26"/>
      <c r="B15" s="18">
        <v>2</v>
      </c>
      <c r="C15" s="19"/>
      <c r="D15" s="46" t="s">
        <v>39</v>
      </c>
      <c r="E15" s="47"/>
      <c r="F15" s="21">
        <v>11</v>
      </c>
      <c r="G15" s="22"/>
      <c r="H15" s="48"/>
      <c r="I15" s="22"/>
      <c r="J15" s="18"/>
      <c r="K15" s="22"/>
      <c r="L15" s="23">
        <f>IF($V15=1,IF(OR($T15=0,$T15=1),$F15+$X$13+$Z$13+$AC15,IF($T15=2,ROUNDUP($F15*(1+$O$11),1)+$X$13+$Z$13+$AC15,IF($T15=3,ROUNDUP($F15*(1+$P$11),1)+$X$13+$Z$13+$AC15,IF($T15=4,ROUNDUP($F15*(1+$Q$11),1)+$X$13+$Z$13+$AC15,0)))),"")</f>
      </c>
      <c r="M15" s="24">
        <f>MID(D15,4,3)*0.5</f>
        <v>27.5</v>
      </c>
      <c r="N15" s="24">
        <f>F15/MID(D15,4,3)</f>
        <v>0.2</v>
      </c>
      <c r="O15" s="24">
        <f>ROUNDUP($F15*$O$11,1)</f>
        <v>4.6</v>
      </c>
      <c r="P15" s="24">
        <f>ROUNDUP($F15*$P$11,1)</f>
        <v>6.3</v>
      </c>
      <c r="Q15" s="24">
        <f>ROUNDUP($F15*$Q$11,1)</f>
        <v>8.8</v>
      </c>
      <c r="R15" s="14"/>
      <c r="S15" s="14" t="s">
        <v>25</v>
      </c>
      <c r="U15" s="1" t="b">
        <f>FALSE</f>
        <v>0</v>
      </c>
      <c r="V15" s="1">
        <f>IF($U15=TRUE,1,0)</f>
        <v>0</v>
      </c>
      <c r="AA15" s="1">
        <v>40</v>
      </c>
      <c r="AB15" s="1">
        <v>1</v>
      </c>
      <c r="AC15" s="1">
        <f>IF(AB15=2,1,IF(AB15=3,2.5,0))</f>
        <v>0</v>
      </c>
      <c r="AE15" s="25" t="b">
        <f>FALSE</f>
        <v>0</v>
      </c>
      <c r="AF15" s="25" t="b">
        <f>FALSE</f>
        <v>0</v>
      </c>
    </row>
    <row r="16" spans="1:110" ht="15" customHeight="1">
      <c r="A16" s="27"/>
      <c r="B16" s="18">
        <v>3</v>
      </c>
      <c r="C16" s="19"/>
      <c r="D16" s="46" t="s">
        <v>40</v>
      </c>
      <c r="E16" s="47"/>
      <c r="F16" s="21">
        <v>13</v>
      </c>
      <c r="G16" s="22"/>
      <c r="H16" s="48"/>
      <c r="I16" s="22"/>
      <c r="J16" s="18"/>
      <c r="K16" s="22"/>
      <c r="L16" s="23">
        <f>IF($V16=1,IF(OR($T16=0,$T16=1),$F16+$X$13+$Z$13+$AC16,IF($T16=2,ROUNDUP($F16*(1+$O$11),1)+$X$13+$Z$13+$AC16,IF($T16=3,ROUNDUP($F16*(1+$P$11),1)+$X$13+$Z$13+$AC16,IF($T16=4,ROUNDUP($F16*(1+$Q$11),1)+$X$13+$Z$13+$AC16,0)))),"")</f>
      </c>
      <c r="M16" s="24">
        <f>MID(D16,4,3)*0.5</f>
        <v>30</v>
      </c>
      <c r="N16" s="24">
        <f>F16/MID(D16,4,3)</f>
        <v>0.21666666666666667</v>
      </c>
      <c r="O16" s="24">
        <f>ROUNDUP($F16*$O$11,1)</f>
        <v>5.3999999999999995</v>
      </c>
      <c r="P16" s="24">
        <f>ROUNDUP($F16*$P$11,1)</f>
        <v>7.5</v>
      </c>
      <c r="Q16" s="24">
        <f>ROUNDUP($F16*$Q$11,1)</f>
        <v>10.4</v>
      </c>
      <c r="R16" s="14"/>
      <c r="S16" s="14" t="s">
        <v>27</v>
      </c>
      <c r="U16" s="1" t="b">
        <f>FALSE</f>
        <v>0</v>
      </c>
      <c r="V16" s="1">
        <f>IF($U16=TRUE,1,0)</f>
        <v>0</v>
      </c>
      <c r="AB16" s="1">
        <v>1</v>
      </c>
      <c r="AC16" s="1">
        <f>IF(AB16=2,1,IF(AB16=3,2.5,0))</f>
        <v>0</v>
      </c>
      <c r="AE16" s="25" t="b">
        <f>FALSE</f>
        <v>0</v>
      </c>
      <c r="AF16" s="25" t="b">
        <f>FALSE</f>
        <v>0</v>
      </c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</row>
    <row r="17" spans="1:110" s="38" customFormat="1" ht="2.25" customHeight="1">
      <c r="A17" s="31"/>
      <c r="B17" s="32"/>
      <c r="C17" s="33"/>
      <c r="D17" s="34"/>
      <c r="E17" s="35"/>
      <c r="F17" s="49"/>
      <c r="G17" s="35"/>
      <c r="H17" s="50"/>
      <c r="I17" s="35"/>
      <c r="J17" s="32"/>
      <c r="K17" s="35"/>
      <c r="L17" s="37"/>
      <c r="M17" s="49"/>
      <c r="N17" s="49"/>
      <c r="O17" s="49"/>
      <c r="P17" s="49"/>
      <c r="Q17" s="49"/>
      <c r="R17" s="50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</row>
    <row r="18" spans="11:110" ht="15">
      <c r="K18" s="51" t="s">
        <v>31</v>
      </c>
      <c r="L18" s="52">
        <f>SUM(L13:L16)</f>
        <v>0</v>
      </c>
      <c r="M18" s="1"/>
      <c r="N18" s="1"/>
      <c r="O18" s="7">
        <v>0.21</v>
      </c>
      <c r="P18" s="7">
        <v>0.36</v>
      </c>
      <c r="Q18" s="7">
        <v>0.5</v>
      </c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</row>
    <row r="19" spans="1:45" s="5" customFormat="1" ht="56.25" customHeight="1">
      <c r="A19" s="8" t="s">
        <v>41</v>
      </c>
      <c r="B19" s="74" t="s">
        <v>2</v>
      </c>
      <c r="C19" s="74"/>
      <c r="D19" s="10" t="s">
        <v>42</v>
      </c>
      <c r="E19" s="11" t="s">
        <v>43</v>
      </c>
      <c r="F19" s="12" t="s">
        <v>5</v>
      </c>
      <c r="G19" s="13" t="s">
        <v>6</v>
      </c>
      <c r="H19" s="62" t="s">
        <v>7</v>
      </c>
      <c r="I19" s="62"/>
      <c r="J19" s="62" t="s">
        <v>8</v>
      </c>
      <c r="K19" s="62"/>
      <c r="L19" s="43" t="s">
        <v>9</v>
      </c>
      <c r="M19" s="14"/>
      <c r="N19" s="14" t="s">
        <v>10</v>
      </c>
      <c r="O19" s="14" t="s">
        <v>11</v>
      </c>
      <c r="P19" s="14" t="s">
        <v>12</v>
      </c>
      <c r="Q19" s="14" t="s">
        <v>13</v>
      </c>
      <c r="R19" s="14"/>
      <c r="S19" s="73" t="s">
        <v>14</v>
      </c>
      <c r="T19" s="73"/>
      <c r="U19" s="69" t="s">
        <v>15</v>
      </c>
      <c r="V19" s="69"/>
      <c r="W19" s="73" t="s">
        <v>16</v>
      </c>
      <c r="X19" s="73"/>
      <c r="Y19" s="73" t="s">
        <v>17</v>
      </c>
      <c r="Z19" s="73"/>
      <c r="AA19" s="69" t="s">
        <v>18</v>
      </c>
      <c r="AB19" s="69"/>
      <c r="AC19" s="5" t="s">
        <v>19</v>
      </c>
      <c r="AL19" s="16"/>
      <c r="AM19" s="16"/>
      <c r="AN19" s="16"/>
      <c r="AO19" s="16"/>
      <c r="AP19" s="16"/>
      <c r="AQ19" s="16"/>
      <c r="AR19" s="16"/>
      <c r="AS19" s="16"/>
    </row>
    <row r="20" spans="1:45" ht="15" customHeight="1">
      <c r="A20" s="26"/>
      <c r="B20" s="18">
        <v>0</v>
      </c>
      <c r="C20" s="19"/>
      <c r="D20" s="53">
        <v>100</v>
      </c>
      <c r="E20" s="47"/>
      <c r="F20" s="21">
        <v>14</v>
      </c>
      <c r="G20" s="22"/>
      <c r="H20" s="63"/>
      <c r="I20" s="64"/>
      <c r="J20" s="70"/>
      <c r="K20" s="70"/>
      <c r="L20" s="23">
        <f>IF($V20=1,IF(OR($T20=0,$T20=1),F20+$X$20+$Z$20+$AC20,IF($T20=2,ROUNDUP($F20*(1+$O$18),1)+$X$20+$Z$20+$AC20,IF($T20=3,ROUNDUP($F20*(1+$P$18),1)+$X$20+$Z$20+$AC20,IF($T20=4,ROUNDUP($F20*(1+$Q$18),1)+$X$20+$Z$20+$AC20,0)))),"")</f>
      </c>
      <c r="M20" s="24"/>
      <c r="N20" s="54"/>
      <c r="O20" s="24">
        <f>ROUNDUP($F20*$O$18,1)</f>
        <v>3</v>
      </c>
      <c r="P20" s="24">
        <f>ROUNDUP($F20*$P$18,1)</f>
        <v>5.1</v>
      </c>
      <c r="Q20" s="24">
        <f>ROUNDUP($F20*$Q$18,1)</f>
        <v>7</v>
      </c>
      <c r="R20" s="14"/>
      <c r="S20" s="14" t="s">
        <v>21</v>
      </c>
      <c r="T20" s="1">
        <v>2</v>
      </c>
      <c r="U20" s="25" t="b">
        <v>0</v>
      </c>
      <c r="V20" s="1">
        <f>IF($U20=TRUE,1,0)</f>
        <v>0</v>
      </c>
      <c r="W20" s="25" t="b">
        <v>0</v>
      </c>
      <c r="X20" s="1">
        <f>IF(AND($W21=1,$W20=TRUE),X21,0)</f>
        <v>0</v>
      </c>
      <c r="Y20" s="25" t="b">
        <v>0</v>
      </c>
      <c r="Z20" s="1">
        <f>IF(AND($Y21=1,$Y20=TRUE),Z21,0)</f>
        <v>0</v>
      </c>
      <c r="AA20" s="1" t="s">
        <v>44</v>
      </c>
      <c r="AB20" s="1">
        <v>3</v>
      </c>
      <c r="AC20" s="1">
        <f>IF(AB20=2,2,IF(AB20=3,3,0))</f>
        <v>3</v>
      </c>
      <c r="AL20" s="29"/>
      <c r="AM20" s="29"/>
      <c r="AN20" s="29"/>
      <c r="AO20" s="29"/>
      <c r="AP20" s="29"/>
      <c r="AQ20" s="29"/>
      <c r="AR20" s="29"/>
      <c r="AS20" s="29"/>
    </row>
    <row r="21" spans="1:45" ht="15" customHeight="1">
      <c r="A21" s="26"/>
      <c r="B21" s="18">
        <v>1</v>
      </c>
      <c r="C21" s="19"/>
      <c r="D21" s="53">
        <v>200</v>
      </c>
      <c r="E21" s="47"/>
      <c r="F21" s="21">
        <v>16</v>
      </c>
      <c r="G21" s="22"/>
      <c r="H21" s="65"/>
      <c r="I21" s="66"/>
      <c r="J21" s="71"/>
      <c r="K21" s="71"/>
      <c r="L21" s="23">
        <f>IF($V21=1,IF(OR($T21=0,$T21=1),F21+$X$20+$Z$20+$AC21,IF($T21=2,ROUNDUP($F21*(1+$O$18),1)+$X$20+$Z$20+$AC21,IF($T21=3,ROUNDUP($F21*(1+$P$18),1)+$X$20+$Z$20+$AC21,IF($T21=4,ROUNDUP($F21*(1+$Q$18),1)+$X$20+$Z$20+$AC21,0)))),"")</f>
      </c>
      <c r="M21" s="24"/>
      <c r="N21" s="24"/>
      <c r="O21" s="24">
        <f>ROUNDUP($F21*$O$18,1)</f>
        <v>3.4</v>
      </c>
      <c r="P21" s="24">
        <f>ROUNDUP($F21*$P$18,1)</f>
        <v>5.8</v>
      </c>
      <c r="Q21" s="24">
        <f>ROUNDUP($F21*$Q$18,1)</f>
        <v>8</v>
      </c>
      <c r="R21" s="14"/>
      <c r="S21" s="14" t="s">
        <v>23</v>
      </c>
      <c r="T21" s="1">
        <v>4</v>
      </c>
      <c r="U21" s="1" t="b">
        <f>FALSE</f>
        <v>0</v>
      </c>
      <c r="V21" s="1">
        <f>IF($U21=TRUE,1,0)</f>
        <v>0</v>
      </c>
      <c r="W21" s="1">
        <f>IF($T20=4,0,1)</f>
        <v>1</v>
      </c>
      <c r="X21" s="1">
        <v>4</v>
      </c>
      <c r="Y21" s="1">
        <f>IF($T20=4,0,1)</f>
        <v>1</v>
      </c>
      <c r="Z21" s="1">
        <v>5</v>
      </c>
      <c r="AA21" s="1" t="s">
        <v>45</v>
      </c>
      <c r="AB21" s="1">
        <v>1</v>
      </c>
      <c r="AC21" s="1">
        <f>IF(AB21=2,2,IF(AB21=3,3,0))</f>
        <v>0</v>
      </c>
      <c r="AL21" s="29"/>
      <c r="AM21" s="29"/>
      <c r="AN21" s="29"/>
      <c r="AO21" s="29"/>
      <c r="AP21" s="29"/>
      <c r="AQ21" s="29"/>
      <c r="AR21" s="29"/>
      <c r="AS21" s="29"/>
    </row>
    <row r="22" spans="1:45" ht="15" customHeight="1">
      <c r="A22" s="27"/>
      <c r="B22" s="18">
        <v>2</v>
      </c>
      <c r="C22" s="19"/>
      <c r="D22" s="53">
        <v>250</v>
      </c>
      <c r="E22" s="47"/>
      <c r="F22" s="21">
        <v>17.5</v>
      </c>
      <c r="G22" s="22"/>
      <c r="H22" s="65"/>
      <c r="I22" s="66"/>
      <c r="J22" s="71"/>
      <c r="K22" s="71"/>
      <c r="L22" s="23">
        <f>IF($V22=1,IF(OR($T22=0,$T22=1),F22+$X$20+$Z$20+$AC22,IF($T22=2,ROUNDUP($F22*(1+$O$18),1)+$X$20+$Z$20+$AC22,IF($T22=3,ROUNDUP($F22*(1+$P$18),1)+$X$20+$Z$20+$AC22,IF($T22=4,ROUNDUP($F22*(1+$Q$18),1)+$X$20+$Z$20+$AC22,0)))),"")</f>
      </c>
      <c r="M22" s="24"/>
      <c r="N22" s="24"/>
      <c r="O22" s="24">
        <f>ROUNDUP($F22*$O$18,1)</f>
        <v>3.7</v>
      </c>
      <c r="P22" s="24">
        <f>ROUNDUP($F22*$P$18,1)</f>
        <v>6.3</v>
      </c>
      <c r="Q22" s="24">
        <f>ROUNDUP($F22*$Q$18,1)</f>
        <v>8.799999999999999</v>
      </c>
      <c r="R22" s="14"/>
      <c r="S22" s="14" t="s">
        <v>25</v>
      </c>
      <c r="T22" s="1">
        <v>2</v>
      </c>
      <c r="U22" s="1" t="b">
        <v>0</v>
      </c>
      <c r="V22" s="1">
        <f>IF($U22=TRUE,1,0)</f>
        <v>0</v>
      </c>
      <c r="AA22" s="1" t="s">
        <v>46</v>
      </c>
      <c r="AB22" s="1">
        <v>1</v>
      </c>
      <c r="AC22" s="1">
        <f>IF(AB22=2,2,IF(AB22=3,3,0))</f>
        <v>0</v>
      </c>
      <c r="AL22" s="29"/>
      <c r="AM22" s="29"/>
      <c r="AN22" s="29"/>
      <c r="AO22" s="29"/>
      <c r="AP22" s="29"/>
      <c r="AQ22" s="29"/>
      <c r="AR22" s="29"/>
      <c r="AS22" s="29"/>
    </row>
    <row r="23" spans="1:110" ht="15" customHeight="1">
      <c r="A23" s="27"/>
      <c r="B23" s="18">
        <v>3</v>
      </c>
      <c r="C23" s="19"/>
      <c r="D23" s="53">
        <v>300</v>
      </c>
      <c r="E23" s="47"/>
      <c r="F23" s="21">
        <v>19</v>
      </c>
      <c r="G23" s="22"/>
      <c r="H23" s="65"/>
      <c r="I23" s="66"/>
      <c r="J23" s="71"/>
      <c r="K23" s="71"/>
      <c r="L23" s="23">
        <f>IF($V23=1,IF(OR($T23=0,$T23=1),F23+$X$20+$Z$20+$AC23,IF($T23=2,ROUNDUP($F23*(1+$O$18),1)+$X$20+$Z$20+$AC23,IF($T23=3,ROUNDUP($F23*(1+$P$18),1)+$X$20+$Z$20+$AC23,IF($T23=4,ROUNDUP($F23*(1+$Q$18),1)+$X$20+$Z$20+$AC23,0)))),"")</f>
      </c>
      <c r="M23" s="24"/>
      <c r="N23" s="24"/>
      <c r="O23" s="24">
        <f>ROUNDUP($F23*$O$18,1)</f>
        <v>4</v>
      </c>
      <c r="P23" s="24">
        <f>ROUNDUP($F23*$P$18,1)</f>
        <v>6.8999999999999995</v>
      </c>
      <c r="Q23" s="24">
        <f>ROUNDUP($F23*$Q$18,1)</f>
        <v>9.5</v>
      </c>
      <c r="R23" s="14"/>
      <c r="S23" s="14" t="s">
        <v>47</v>
      </c>
      <c r="T23" s="1">
        <v>4</v>
      </c>
      <c r="U23" s="1" t="b">
        <v>0</v>
      </c>
      <c r="V23" s="1">
        <f>IF($U23=TRUE,1,0)</f>
        <v>0</v>
      </c>
      <c r="AB23" s="1">
        <v>1</v>
      </c>
      <c r="AC23" s="1">
        <f>IF(AB23=2,2,IF(AB23=3,3,0))</f>
        <v>0</v>
      </c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</row>
    <row r="24" spans="1:110" s="38" customFormat="1" ht="2.25" customHeight="1">
      <c r="A24" s="31"/>
      <c r="B24" s="32"/>
      <c r="C24" s="33"/>
      <c r="D24" s="34"/>
      <c r="E24" s="35"/>
      <c r="F24" s="49"/>
      <c r="G24" s="35"/>
      <c r="H24" s="67"/>
      <c r="I24" s="68"/>
      <c r="J24" s="32"/>
      <c r="K24" s="36"/>
      <c r="L24" s="37"/>
      <c r="M24" s="49"/>
      <c r="N24" s="49"/>
      <c r="O24" s="49"/>
      <c r="P24" s="49"/>
      <c r="Q24" s="49"/>
      <c r="R24" s="50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</row>
    <row r="25" spans="1:110" ht="15" customHeight="1">
      <c r="A25" s="72" t="s">
        <v>54</v>
      </c>
      <c r="B25" s="72"/>
      <c r="C25" s="72"/>
      <c r="D25" s="72"/>
      <c r="E25" s="72"/>
      <c r="F25" s="72"/>
      <c r="G25" s="72"/>
      <c r="K25" s="51" t="s">
        <v>31</v>
      </c>
      <c r="L25" s="52">
        <f>SUM(L20:L23)</f>
        <v>0</v>
      </c>
      <c r="M25" s="1"/>
      <c r="N25" s="1"/>
      <c r="P25" s="2"/>
      <c r="Q25" s="2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</row>
    <row r="26" spans="1:7" ht="15" customHeight="1">
      <c r="A26" s="61" t="s">
        <v>48</v>
      </c>
      <c r="B26" s="61"/>
      <c r="C26" s="61"/>
      <c r="D26" s="61"/>
      <c r="E26" s="61"/>
      <c r="F26" s="61"/>
      <c r="G26" s="61"/>
    </row>
    <row r="27" spans="8:12" ht="22.5">
      <c r="H27" s="55" t="s">
        <v>49</v>
      </c>
      <c r="I27" s="56"/>
      <c r="J27" s="57"/>
      <c r="K27" s="58"/>
      <c r="L27" s="59">
        <f>L25+L18+L11</f>
        <v>0</v>
      </c>
    </row>
    <row r="28" spans="1:12" ht="15">
      <c r="A28" s="1" t="s">
        <v>50</v>
      </c>
      <c r="E28" s="1" t="s">
        <v>51</v>
      </c>
      <c r="L28" s="60" t="s">
        <v>52</v>
      </c>
    </row>
    <row r="31" ht="15">
      <c r="L31"/>
    </row>
  </sheetData>
  <sheetProtection selectLockedCells="1" selectUnlockedCells="1"/>
  <mergeCells count="47">
    <mergeCell ref="B2:C2"/>
    <mergeCell ref="H2:I2"/>
    <mergeCell ref="J2:K2"/>
    <mergeCell ref="S2:T2"/>
    <mergeCell ref="U2:V2"/>
    <mergeCell ref="W2:X2"/>
    <mergeCell ref="Y2:Z2"/>
    <mergeCell ref="AA2:AB2"/>
    <mergeCell ref="H3:I3"/>
    <mergeCell ref="J3:K3"/>
    <mergeCell ref="H4:I4"/>
    <mergeCell ref="J4:K4"/>
    <mergeCell ref="H5:I5"/>
    <mergeCell ref="J5:K5"/>
    <mergeCell ref="H6:I6"/>
    <mergeCell ref="J6:K6"/>
    <mergeCell ref="H7:I7"/>
    <mergeCell ref="J7:K7"/>
    <mergeCell ref="H8:I8"/>
    <mergeCell ref="J8:K8"/>
    <mergeCell ref="H9:I9"/>
    <mergeCell ref="J9:K9"/>
    <mergeCell ref="B12:C12"/>
    <mergeCell ref="S12:T12"/>
    <mergeCell ref="U12:V12"/>
    <mergeCell ref="W12:X12"/>
    <mergeCell ref="Y12:Z12"/>
    <mergeCell ref="AA12:AB12"/>
    <mergeCell ref="B19:C19"/>
    <mergeCell ref="J19:K19"/>
    <mergeCell ref="S19:T19"/>
    <mergeCell ref="U19:V19"/>
    <mergeCell ref="W19:X19"/>
    <mergeCell ref="Y19:Z19"/>
    <mergeCell ref="AA19:AB19"/>
    <mergeCell ref="J20:K20"/>
    <mergeCell ref="J21:K21"/>
    <mergeCell ref="J22:K22"/>
    <mergeCell ref="J23:K23"/>
    <mergeCell ref="A25:G25"/>
    <mergeCell ref="A26:G26"/>
    <mergeCell ref="H19:I19"/>
    <mergeCell ref="H20:I20"/>
    <mergeCell ref="H21:I21"/>
    <mergeCell ref="H22:I22"/>
    <mergeCell ref="H23:I23"/>
    <mergeCell ref="H24:I24"/>
  </mergeCells>
  <conditionalFormatting sqref="J19 H19">
    <cfRule type="expression" priority="1" dxfId="0" stopIfTrue="1">
      <formula>$T$20=4</formula>
    </cfRule>
  </conditionalFormatting>
  <hyperlinks>
    <hyperlink ref="L28" r:id="rId1" display="meinwuff@t-online.de"/>
  </hyperlink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r:id="rId4"/>
  <headerFooter alignWithMargins="0">
    <oddHeader>&amp;L&amp;"Verdana,Standard"&amp;12&amp;P von &amp;N&amp;C&amp;"Verdana,Standard"&amp;12&amp;A&amp;R&amp;"Verdana,Standard"&amp;12&amp;D</oddHeader>
    <oddFooter>&amp;L&amp;"Verdana,Standard"&amp;12Alle Rechte bei  www.meinwuff.de&amp;C&amp;"Verdana,Standard"&amp;12Elena Schwarz - Im Ried 13 - 73540 Heubach&amp;R&amp;"Verdana,Standard"&amp;12Telefon 07173/716999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Wolfgang Schwarz</cp:lastModifiedBy>
  <dcterms:modified xsi:type="dcterms:W3CDTF">2023-12-23T15:55:20Z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